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18" documentId="13_ncr:1_{51BBD00A-6158-4C40-843B-67A4E028F161}" xr6:coauthVersionLast="47" xr6:coauthVersionMax="47" xr10:uidLastSave="{E2696D54-4D71-4A59-B586-886185527C7E}"/>
  <bookViews>
    <workbookView xWindow="-120" yWindow="-120" windowWidth="24240" windowHeight="131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<sst xmlns="http://schemas.openxmlformats.org/spreadsheetml/2006/main" count="67" uniqueCount="56">
  <si>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</si>
  <si>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</si>
  <si>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</si>
  <si>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</si>
  <si>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</si>
  <si>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</si>
  <si>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</si>
  <si>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</si>
  <si>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</si>
  <si>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</si>
  <si>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</si>
  <si>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</si>
  <si>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</si>
  <si>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</si>
  <si>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</si>
  <si>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</si>
  <si>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</si>
  <si>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</si>
  <si>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</si>
  <si>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</si>
  <si>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</si>
  <si>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</si>
  <si>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</si>
  <si>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</si>
  <si>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</si>
  <si>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</si>
  <si>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</si>
  <si>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</si>
  <si>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</si>
  <si>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</si>
  <si>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</si>
  <si>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</si>
  <si>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</si>
  <si>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</si>
  <si>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</si>
  <si>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</si>
  <si>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</si>
  <si>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CMA基準「有効な買いのPB」出現が前提で、10MAの傾きが上向きの場合に限定でエントリー待ち、PB高値ブレイクでエントリー。</t>
    <rPh sb="3" eb="5">
      <t>キジュン</t>
    </rPh>
    <rPh sb="6" eb="8">
      <t>ユウコウ</t>
    </rPh>
    <rPh sb="9" eb="10">
      <t>カ</t>
    </rPh>
    <rPh sb="15" eb="17">
      <t>シュツゲン</t>
    </rPh>
    <rPh sb="18" eb="20">
      <t>ゼンテイ</t>
    </rPh>
    <rPh sb="27" eb="28">
      <t>カタム</t>
    </rPh>
    <rPh sb="30" eb="31">
      <t>ウエ</t>
    </rPh>
    <rPh sb="31" eb="32">
      <t>ム</t>
    </rPh>
    <rPh sb="34" eb="36">
      <t>バアイ</t>
    </rPh>
    <rPh sb="37" eb="39">
      <t>ゲンテイ</t>
    </rPh>
    <rPh sb="45" eb="46">
      <t>マ</t>
    </rPh>
    <phoneticPr fontId="1"/>
  </si>
  <si>
    <t>検証１</t>
    <rPh sb="0" eb="2">
      <t>ケンショウ</t>
    </rPh>
    <phoneticPr fontId="1"/>
  </si>
  <si>
    <t>検証２</t>
    <rPh sb="0" eb="2">
      <t>ケンショウ</t>
    </rPh>
    <phoneticPr fontId="1"/>
  </si>
  <si>
    <t>検証３</t>
    <rPh sb="0" eb="2">
      <t>ケンショウ</t>
    </rPh>
    <phoneticPr fontId="1"/>
  </si>
  <si>
    <t>検証４</t>
    <rPh sb="0" eb="2">
      <t>ケンショウ</t>
    </rPh>
    <phoneticPr fontId="1"/>
  </si>
  <si>
    <t>検証５</t>
    <rPh sb="0" eb="2">
      <t>ケンショウ</t>
    </rPh>
    <phoneticPr fontId="1"/>
  </si>
  <si>
    <t>検証６</t>
    <rPh sb="0" eb="2">
      <t>ケンショウ</t>
    </rPh>
    <phoneticPr fontId="1"/>
  </si>
  <si>
    <t>検証７</t>
    <rPh sb="0" eb="2">
      <t>ケンショウ</t>
    </rPh>
    <phoneticPr fontId="1"/>
  </si>
  <si>
    <t>検証８</t>
    <rPh sb="0" eb="2">
      <t>ケンショウ</t>
    </rPh>
    <phoneticPr fontId="1"/>
  </si>
  <si>
    <t>検証９</t>
    <rPh sb="0" eb="2">
      <t>ケンショウ</t>
    </rPh>
    <phoneticPr fontId="1"/>
  </si>
  <si>
    <t>検証１０</t>
    <rPh sb="0" eb="2">
      <t>ケンショウ</t>
    </rPh>
    <phoneticPr fontId="1"/>
  </si>
  <si>
    <t>検証１１</t>
    <rPh sb="0" eb="2">
      <t>ケンショウ</t>
    </rPh>
    <phoneticPr fontId="1"/>
  </si>
  <si>
    <t>検証１２</t>
    <rPh sb="0" eb="2">
      <t>ケンショウ</t>
    </rPh>
    <phoneticPr fontId="1"/>
  </si>
  <si>
    <t>検証１３</t>
    <rPh sb="0" eb="2">
      <t>ケンショウ</t>
    </rPh>
    <phoneticPr fontId="1"/>
  </si>
  <si>
    <t>検証１４</t>
    <rPh sb="0" eb="2">
      <t>ケンショウ</t>
    </rPh>
    <phoneticPr fontId="1"/>
  </si>
  <si>
    <t>検証１５</t>
    <rPh sb="0" eb="2">
      <t>ケンショウ</t>
    </rPh>
    <phoneticPr fontId="1"/>
  </si>
  <si>
    <t>買いのPB＋１０MAが上向きに絞り検証したら、勝率４０％と悲惨な結果になった。相場の状態（トレンド有、転換、もみ合い）を加味する必要があると考え、分析を行った。今回のデータを、トレンド有・転換点・もみ合いで切り分けて分析を進めた。上昇トレンド有＋買いのPB（判断基準：MAのGクロス後）→６勝２敗、勝率７５％。転換（ローソク足の状態、MAから判断）＋買いのPB→１勝１敗、勝率５０％。もみ合い（ローソク足の状態、MAから判断）＋買いのPB→１勝６敗、勝率１４％。</t>
    <rPh sb="0" eb="1">
      <t>カ</t>
    </rPh>
    <rPh sb="11" eb="12">
      <t>ウエ</t>
    </rPh>
    <rPh sb="12" eb="13">
      <t>ム</t>
    </rPh>
    <rPh sb="15" eb="16">
      <t>シボ</t>
    </rPh>
    <rPh sb="17" eb="19">
      <t>ケンショウ</t>
    </rPh>
    <rPh sb="23" eb="25">
      <t>ショウリツ</t>
    </rPh>
    <rPh sb="29" eb="31">
      <t>ヒサン</t>
    </rPh>
    <rPh sb="32" eb="34">
      <t>ケッカ</t>
    </rPh>
    <rPh sb="39" eb="41">
      <t>ソウバ</t>
    </rPh>
    <rPh sb="42" eb="44">
      <t>ジョウタイ</t>
    </rPh>
    <rPh sb="49" eb="50">
      <t>アリ</t>
    </rPh>
    <rPh sb="51" eb="53">
      <t>テンカン</t>
    </rPh>
    <rPh sb="56" eb="57">
      <t>ア</t>
    </rPh>
    <rPh sb="60" eb="62">
      <t>カミ</t>
    </rPh>
    <rPh sb="64" eb="66">
      <t>ヒツヨウ</t>
    </rPh>
    <rPh sb="70" eb="71">
      <t>カンガ</t>
    </rPh>
    <rPh sb="73" eb="75">
      <t>ブンセキ</t>
    </rPh>
    <rPh sb="76" eb="77">
      <t>オコナ</t>
    </rPh>
    <rPh sb="80" eb="82">
      <t>コンカイ</t>
    </rPh>
    <rPh sb="92" eb="93">
      <t>アリ</t>
    </rPh>
    <rPh sb="94" eb="97">
      <t>テンカンテン</t>
    </rPh>
    <rPh sb="100" eb="101">
      <t>ア</t>
    </rPh>
    <rPh sb="103" eb="104">
      <t>キ</t>
    </rPh>
    <rPh sb="105" eb="106">
      <t>ワ</t>
    </rPh>
    <rPh sb="108" eb="110">
      <t>ブンセキ</t>
    </rPh>
    <rPh sb="111" eb="112">
      <t>スス</t>
    </rPh>
    <rPh sb="115" eb="117">
      <t>ジョウショウ</t>
    </rPh>
    <rPh sb="121" eb="122">
      <t>アリ</t>
    </rPh>
    <rPh sb="123" eb="124">
      <t>カ</t>
    </rPh>
    <rPh sb="129" eb="131">
      <t>ハンダン</t>
    </rPh>
    <rPh sb="131" eb="133">
      <t>キジュン</t>
    </rPh>
    <rPh sb="141" eb="142">
      <t>アト</t>
    </rPh>
    <rPh sb="145" eb="146">
      <t>カ</t>
    </rPh>
    <rPh sb="147" eb="148">
      <t>ヤブ</t>
    </rPh>
    <rPh sb="149" eb="151">
      <t>ショウリツ</t>
    </rPh>
    <rPh sb="155" eb="157">
      <t>テンカン</t>
    </rPh>
    <rPh sb="162" eb="163">
      <t>アシ</t>
    </rPh>
    <rPh sb="164" eb="166">
      <t>ジョウタイ</t>
    </rPh>
    <rPh sb="171" eb="173">
      <t>ハンダン</t>
    </rPh>
    <rPh sb="175" eb="176">
      <t>カ</t>
    </rPh>
    <rPh sb="182" eb="183">
      <t>カ</t>
    </rPh>
    <rPh sb="184" eb="185">
      <t>ヤブ</t>
    </rPh>
    <rPh sb="186" eb="188">
      <t>ショウリツ</t>
    </rPh>
    <rPh sb="194" eb="195">
      <t>ア</t>
    </rPh>
    <rPh sb="201" eb="202">
      <t>アシ</t>
    </rPh>
    <rPh sb="203" eb="205">
      <t>ジョウタイ</t>
    </rPh>
    <rPh sb="210" eb="212">
      <t>ハンダン</t>
    </rPh>
    <rPh sb="214" eb="215">
      <t>カ</t>
    </rPh>
    <rPh sb="221" eb="222">
      <t>カ</t>
    </rPh>
    <rPh sb="223" eb="224">
      <t>ヤブ</t>
    </rPh>
    <rPh sb="225" eb="227">
      <t>ショウリツ</t>
    </rPh>
    <phoneticPr fontId="1"/>
  </si>
  <si>
    <t>「１０MAが上向き」で悲惨な結果になった瞬間は、正直に言うとショックだった。だたこんな単純な基準で勝てれば、世の中には、勝ちトレーダーが沢山いて、９割は負けトレーダーになっていない筈。より深い視点で相場を観察して、勝ちパターンを見つける必要があると感じた。佐々木さんの６回目のコメントにあるように、負けやすいパターン（＝１０MAが上向き）があれば追加して検証する、を今回の分析で少し実践できたかなと思う。</t>
    <rPh sb="6" eb="7">
      <t>ウエ</t>
    </rPh>
    <rPh sb="7" eb="8">
      <t>ム</t>
    </rPh>
    <rPh sb="11" eb="13">
      <t>ヒサン</t>
    </rPh>
    <rPh sb="14" eb="16">
      <t>ケッカ</t>
    </rPh>
    <rPh sb="20" eb="22">
      <t>シュンカン</t>
    </rPh>
    <rPh sb="24" eb="26">
      <t>ショウジキ</t>
    </rPh>
    <rPh sb="27" eb="28">
      <t>イ</t>
    </rPh>
    <rPh sb="43" eb="45">
      <t>タンジュン</t>
    </rPh>
    <rPh sb="46" eb="48">
      <t>キジュン</t>
    </rPh>
    <rPh sb="49" eb="50">
      <t>カ</t>
    </rPh>
    <rPh sb="54" eb="55">
      <t>ヨ</t>
    </rPh>
    <rPh sb="56" eb="57">
      <t>ナカ</t>
    </rPh>
    <rPh sb="60" eb="61">
      <t>カ</t>
    </rPh>
    <rPh sb="68" eb="70">
      <t>タクサン</t>
    </rPh>
    <rPh sb="74" eb="75">
      <t>ワリ</t>
    </rPh>
    <rPh sb="76" eb="77">
      <t>マ</t>
    </rPh>
    <rPh sb="90" eb="91">
      <t>ハズ</t>
    </rPh>
    <rPh sb="94" eb="95">
      <t>フカ</t>
    </rPh>
    <rPh sb="96" eb="98">
      <t>シテン</t>
    </rPh>
    <rPh sb="99" eb="101">
      <t>ソウバ</t>
    </rPh>
    <rPh sb="102" eb="104">
      <t>カンサツ</t>
    </rPh>
    <rPh sb="107" eb="108">
      <t>カ</t>
    </rPh>
    <rPh sb="114" eb="115">
      <t>ミ</t>
    </rPh>
    <rPh sb="118" eb="120">
      <t>ヒツヨウ</t>
    </rPh>
    <rPh sb="124" eb="125">
      <t>カン</t>
    </rPh>
    <rPh sb="128" eb="131">
      <t>ササキ</t>
    </rPh>
    <rPh sb="135" eb="137">
      <t>カイメ</t>
    </rPh>
    <rPh sb="149" eb="150">
      <t>マ</t>
    </rPh>
    <rPh sb="165" eb="166">
      <t>ウエ</t>
    </rPh>
    <rPh sb="166" eb="167">
      <t>ム</t>
    </rPh>
    <rPh sb="173" eb="175">
      <t>ツイカ</t>
    </rPh>
    <rPh sb="177" eb="179">
      <t>ケンショウ</t>
    </rPh>
    <rPh sb="183" eb="185">
      <t>コンカイ</t>
    </rPh>
    <rPh sb="186" eb="188">
      <t>ブンセキ</t>
    </rPh>
    <rPh sb="189" eb="190">
      <t>スコ</t>
    </rPh>
    <rPh sb="191" eb="193">
      <t>ジッセン</t>
    </rPh>
    <rPh sb="199" eb="200">
      <t>オモ</t>
    </rPh>
    <phoneticPr fontId="1"/>
  </si>
  <si>
    <t>上昇トレンド有＋買いのPBで、検証を行う。１０MAが上向きがデモトレを行った結果、１回目は負けトレードになりました。今回の検証結果を踏まえ、デモトレは一旦中断。上昇トレンド有＋買いのPBの検証結果がよければ、デモトレを再開する。また、下降トレンド有＋売りのPBの組合せに絞った検証も行う予定です。</t>
    <rPh sb="0" eb="2">
      <t>ジョウショウ</t>
    </rPh>
    <rPh sb="6" eb="7">
      <t>アリ</t>
    </rPh>
    <rPh sb="8" eb="9">
      <t>カ</t>
    </rPh>
    <rPh sb="15" eb="17">
      <t>ケンショウ</t>
    </rPh>
    <rPh sb="18" eb="19">
      <t>オコナ</t>
    </rPh>
    <rPh sb="26" eb="27">
      <t>ウエ</t>
    </rPh>
    <rPh sb="27" eb="28">
      <t>ム</t>
    </rPh>
    <rPh sb="35" eb="36">
      <t>オコナ</t>
    </rPh>
    <rPh sb="38" eb="40">
      <t>ケッカ</t>
    </rPh>
    <rPh sb="42" eb="43">
      <t>カイ</t>
    </rPh>
    <rPh sb="43" eb="44">
      <t>メ</t>
    </rPh>
    <rPh sb="45" eb="46">
      <t>マ</t>
    </rPh>
    <rPh sb="58" eb="60">
      <t>コンカイ</t>
    </rPh>
    <rPh sb="61" eb="63">
      <t>ケンショウ</t>
    </rPh>
    <rPh sb="63" eb="65">
      <t>ケッカ</t>
    </rPh>
    <rPh sb="66" eb="67">
      <t>フ</t>
    </rPh>
    <rPh sb="75" eb="77">
      <t>イッタン</t>
    </rPh>
    <rPh sb="77" eb="79">
      <t>チュウダン</t>
    </rPh>
    <rPh sb="80" eb="82">
      <t>ジョウショウ</t>
    </rPh>
    <rPh sb="86" eb="87">
      <t>ア</t>
    </rPh>
    <rPh sb="88" eb="89">
      <t>カ</t>
    </rPh>
    <rPh sb="94" eb="96">
      <t>ケンショウ</t>
    </rPh>
    <rPh sb="96" eb="98">
      <t>ケッカ</t>
    </rPh>
    <rPh sb="109" eb="111">
      <t>サイカイ</t>
    </rPh>
    <rPh sb="117" eb="119">
      <t>カコウ</t>
    </rPh>
    <rPh sb="123" eb="124">
      <t>ア</t>
    </rPh>
    <rPh sb="125" eb="126">
      <t>ウ</t>
    </rPh>
    <rPh sb="131" eb="133">
      <t>クミアワ</t>
    </rPh>
    <rPh sb="135" eb="136">
      <t>シボ</t>
    </rPh>
    <rPh sb="138" eb="140">
      <t>ケンショウ</t>
    </rPh>
    <rPh sb="141" eb="142">
      <t>オコナ</t>
    </rPh>
    <rPh sb="143" eb="145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</si>
</sst>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5" xfId="0" applyNumberFormat="1" applyFont="1" applyFill="1" applyBorder="1">
      <alignment vertical="center"/>
    </xf>
    <xf numFmtId="0" fontId="12" fillId="4" borderId="9" xfId="0" applyNumberFormat="1" applyFont="1" applyFill="1" applyBorder="1">
      <alignment vertical="center"/>
    </xf>
    <xf numFmtId="0" fontId="12" fillId="0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23813</xdr:colOff>
      <xdr:row>2</xdr:row>
      <xdr:rowOff>35719</xdr:rowOff>
    </xdr:from>
    <xdr:to>
      <xdr:col>15</xdr:col>
      <xdr:colOff>498968</xdr:colOff>
      <xdr:row>38</xdr:row>
      <xdr:rowOff>203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77AF359D-EC5A-4C6A-AC58-F0B97380B3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6" y="392907"/>
          <a:ext cx="9071467" cy="639385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40</xdr:row>
      <xdr:rowOff>71437</xdr:rowOff>
    </xdr:from>
    <xdr:to>
      <xdr:col>15</xdr:col>
      <xdr:colOff>541857</xdr:colOff>
      <xdr:row>75</xdr:row>
      <xdr:rowOff>138285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56962144-8EE1-4097-947E-1489839BC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7215187"/>
          <a:ext cx="9138169" cy="63176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78</xdr:row>
      <xdr:rowOff>83344</xdr:rowOff>
    </xdr:from>
    <xdr:to>
      <xdr:col>15</xdr:col>
      <xdr:colOff>532328</xdr:colOff>
      <xdr:row>114</xdr:row>
      <xdr:rowOff>47828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55ED1246-8421-447A-A270-520D3F507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4013657"/>
          <a:ext cx="9128640" cy="6393859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488156</xdr:colOff>
      <xdr:row>116</xdr:row>
      <xdr:rowOff>35719</xdr:rowOff>
    </xdr:from>
    <xdr:to>
      <xdr:col>15</xdr:col>
      <xdr:colOff>463248</xdr:colOff>
      <xdr:row>151</xdr:row>
      <xdr:rowOff>150211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0DE20C68-5FF1-4CAC-B539-D49A017A6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8156" y="20752594"/>
          <a:ext cx="9071467" cy="6365273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488157</xdr:colOff>
      <xdr:row>154</xdr:row>
      <xdr:rowOff>35719</xdr:rowOff>
    </xdr:from>
    <xdr:to>
      <xdr:col>15</xdr:col>
      <xdr:colOff>510893</xdr:colOff>
      <xdr:row>190</xdr:row>
      <xdr:rowOff>9732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1E04D394-E4A8-4FE2-BBD8-3F52A35D8F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8157" y="27539157"/>
          <a:ext cx="9119111" cy="6403388"/>
        </a:xfrm>
        <a:prstGeom prst="rect">
          <a:avLst/>
        </a:prstGeom>
      </xdr:spPr>
    </xdr:pic>
    <xdr:clientData/>
  </xdr:twoCellAnchor>
  <xdr:twoCellAnchor editAs="oneCell">
    <xdr:from>
      <xdr:col>1</xdr:col>
      <xdr:colOff>11907</xdr:colOff>
      <xdr:row>192</xdr:row>
      <xdr:rowOff>35719</xdr:rowOff>
    </xdr:from>
    <xdr:to>
      <xdr:col>15</xdr:col>
      <xdr:colOff>496591</xdr:colOff>
      <xdr:row>228</xdr:row>
      <xdr:rowOff>47848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537FA82A-B842-4BC8-9F59-49DA06804A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11970" y="34325719"/>
          <a:ext cx="9080996" cy="6441504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488157</xdr:colOff>
      <xdr:row>230</xdr:row>
      <xdr:rowOff>35718</xdr:rowOff>
    </xdr:from>
    <xdr:to>
      <xdr:col>15</xdr:col>
      <xdr:colOff>549008</xdr:colOff>
      <xdr:row>266</xdr:row>
      <xdr:rowOff>47847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300E2306-CEDC-4482-9C3C-723A228365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88157" y="41112281"/>
          <a:ext cx="9157226" cy="644150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268</xdr:row>
      <xdr:rowOff>71437</xdr:rowOff>
    </xdr:from>
    <xdr:to>
      <xdr:col>15</xdr:col>
      <xdr:colOff>532328</xdr:colOff>
      <xdr:row>304</xdr:row>
      <xdr:rowOff>35921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9DA529BC-F9E4-4DE4-A409-2D51A78D51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0063" y="47934562"/>
          <a:ext cx="9128640" cy="6393859"/>
        </a:xfrm>
        <a:prstGeom prst="rect">
          <a:avLst/>
        </a:prstGeom>
      </xdr:spPr>
    </xdr:pic>
    <xdr:clientData/>
  </xdr:twoCellAnchor>
  <xdr:twoCellAnchor editAs="oneCell">
    <xdr:from>
      <xdr:col>1</xdr:col>
      <xdr:colOff>11907</xdr:colOff>
      <xdr:row>306</xdr:row>
      <xdr:rowOff>71438</xdr:rowOff>
    </xdr:from>
    <xdr:to>
      <xdr:col>15</xdr:col>
      <xdr:colOff>572821</xdr:colOff>
      <xdr:row>342</xdr:row>
      <xdr:rowOff>64509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74E70A2E-E060-46E5-8FBB-D858E73AB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11970" y="54721126"/>
          <a:ext cx="9157226" cy="642244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344</xdr:row>
      <xdr:rowOff>35719</xdr:rowOff>
    </xdr:from>
    <xdr:to>
      <xdr:col>15</xdr:col>
      <xdr:colOff>494212</xdr:colOff>
      <xdr:row>380</xdr:row>
      <xdr:rowOff>203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36EEDF07-D125-48FD-B08D-9D07E1ACE7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00063" y="61471969"/>
          <a:ext cx="9090524" cy="6393859"/>
        </a:xfrm>
        <a:prstGeom prst="rect">
          <a:avLst/>
        </a:prstGeom>
      </xdr:spPr>
    </xdr:pic>
    <xdr:clientData/>
  </xdr:twoCellAnchor>
  <xdr:twoCellAnchor editAs="oneCell">
    <xdr:from>
      <xdr:col>0</xdr:col>
      <xdr:colOff>464344</xdr:colOff>
      <xdr:row>382</xdr:row>
      <xdr:rowOff>71437</xdr:rowOff>
    </xdr:from>
    <xdr:to>
      <xdr:col>15</xdr:col>
      <xdr:colOff>515666</xdr:colOff>
      <xdr:row>418</xdr:row>
      <xdr:rowOff>45450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227C454-72E6-4E92-819C-A6411AE83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64344" y="68294250"/>
          <a:ext cx="9147697" cy="640338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420</xdr:row>
      <xdr:rowOff>35719</xdr:rowOff>
    </xdr:from>
    <xdr:to>
      <xdr:col>15</xdr:col>
      <xdr:colOff>513270</xdr:colOff>
      <xdr:row>456</xdr:row>
      <xdr:rowOff>203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EABCFE2E-4CC3-47F8-B6AE-80627DF45A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00063" y="75045094"/>
          <a:ext cx="9109582" cy="6393859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488157</xdr:colOff>
      <xdr:row>458</xdr:row>
      <xdr:rowOff>35718</xdr:rowOff>
    </xdr:from>
    <xdr:to>
      <xdr:col>15</xdr:col>
      <xdr:colOff>539479</xdr:colOff>
      <xdr:row>494</xdr:row>
      <xdr:rowOff>9731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69ED61A-3109-46E7-BA0E-A115D6BBD3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88157" y="81831656"/>
          <a:ext cx="9147697" cy="6403388"/>
        </a:xfrm>
        <a:prstGeom prst="rect">
          <a:avLst/>
        </a:prstGeom>
      </xdr:spPr>
    </xdr:pic>
    <xdr:clientData/>
  </xdr:twoCellAnchor>
  <xdr:twoCellAnchor editAs="oneCell">
    <xdr:from>
      <xdr:col>1</xdr:col>
      <xdr:colOff>23813</xdr:colOff>
      <xdr:row>496</xdr:row>
      <xdr:rowOff>107156</xdr:rowOff>
    </xdr:from>
    <xdr:to>
      <xdr:col>15</xdr:col>
      <xdr:colOff>527554</xdr:colOff>
      <xdr:row>532</xdr:row>
      <xdr:rowOff>23996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9717E16E-5D52-461B-BE47-F9C767E36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23876" y="88689656"/>
          <a:ext cx="9100053" cy="634621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535</xdr:row>
      <xdr:rowOff>59531</xdr:rowOff>
    </xdr:from>
    <xdr:to>
      <xdr:col>16</xdr:col>
      <xdr:colOff>20397</xdr:colOff>
      <xdr:row>571</xdr:row>
      <xdr:rowOff>24015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4ADADCC5-7C7C-45D1-B1E5-CF152A811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11969" y="95607187"/>
          <a:ext cx="9223928" cy="63938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23" sqref="G2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37</v>
      </c>
    </row>
    <row r="5" spans="1:18" ht="19.5" thickBot="1" x14ac:dyDescent="0.45">
      <c r="A5" s="1" t="s">
        <v>12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6" t="s">
        <v>3</v>
      </c>
      <c r="H6" s="87"/>
      <c r="I6" s="93"/>
      <c r="J6" s="86" t="s">
        <v>22</v>
      </c>
      <c r="K6" s="87"/>
      <c r="L6" s="93"/>
      <c r="M6" s="86" t="s">
        <v>23</v>
      </c>
      <c r="N6" s="87"/>
      <c r="O6" s="93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22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44319</v>
      </c>
      <c r="C9" s="50">
        <v>1</v>
      </c>
      <c r="D9" s="54">
        <v>1.27</v>
      </c>
      <c r="E9" s="55">
        <v>1.5</v>
      </c>
      <c r="F9" s="83">
        <v>-1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>
        <v>44321</v>
      </c>
      <c r="C10" s="47">
        <v>1</v>
      </c>
      <c r="D10" s="56">
        <v>0</v>
      </c>
      <c r="E10" s="57">
        <v>0</v>
      </c>
      <c r="F10" s="58">
        <v>0</v>
      </c>
      <c r="G10" s="22">
        <f t="shared" ref="G10:G42" si="2">IF(D10="","",G9+M10)</f>
        <v>103810</v>
      </c>
      <c r="H10" s="22">
        <f t="shared" ref="H10:H42" si="3">IF(E10="","",H9+N10)</f>
        <v>104500</v>
      </c>
      <c r="I10" s="22">
        <f t="shared" ref="I10:I42" si="4">IF(F10="","",I9+O10)</f>
        <v>97000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2910</v>
      </c>
      <c r="M10" s="44">
        <f t="shared" ref="M10:M12" si="8">IF(D10="","",J10*D10)</f>
        <v>0</v>
      </c>
      <c r="N10" s="45">
        <f t="shared" ref="N10:N12" si="9">IF(E10="","",K10*E10)</f>
        <v>0</v>
      </c>
      <c r="O10" s="46">
        <f t="shared" ref="O10:O12" si="10">IF(F10="","",L10*F10)</f>
        <v>0</v>
      </c>
      <c r="P10" s="40"/>
      <c r="Q10" s="40"/>
      <c r="R10" s="40"/>
    </row>
    <row r="11" spans="1:18" x14ac:dyDescent="0.4">
      <c r="A11" s="9">
        <v>3</v>
      </c>
      <c r="B11" s="5">
        <v>44323</v>
      </c>
      <c r="C11" s="47">
        <v>1</v>
      </c>
      <c r="D11" s="56">
        <v>1.27</v>
      </c>
      <c r="E11" s="57">
        <v>1.5</v>
      </c>
      <c r="F11" s="79">
        <v>2</v>
      </c>
      <c r="G11" s="22">
        <f t="shared" si="2"/>
        <v>107765.16099999999</v>
      </c>
      <c r="H11" s="22">
        <f t="shared" si="3"/>
        <v>109202.5</v>
      </c>
      <c r="I11" s="22">
        <f t="shared" si="4"/>
        <v>102820</v>
      </c>
      <c r="J11" s="44">
        <f t="shared" si="5"/>
        <v>3114.2999999999997</v>
      </c>
      <c r="K11" s="45">
        <f t="shared" si="6"/>
        <v>3135</v>
      </c>
      <c r="L11" s="46">
        <f t="shared" si="7"/>
        <v>2910</v>
      </c>
      <c r="M11" s="44">
        <f t="shared" si="8"/>
        <v>3955.1609999999996</v>
      </c>
      <c r="N11" s="45">
        <f t="shared" si="9"/>
        <v>4702.5</v>
      </c>
      <c r="O11" s="46">
        <f t="shared" si="10"/>
        <v>5820</v>
      </c>
      <c r="P11" s="40"/>
      <c r="Q11" s="40"/>
      <c r="R11" s="40"/>
    </row>
    <row r="12" spans="1:18" x14ac:dyDescent="0.4">
      <c r="A12" s="9">
        <v>4</v>
      </c>
      <c r="B12" s="5">
        <v>44323</v>
      </c>
      <c r="C12" s="47">
        <v>1</v>
      </c>
      <c r="D12" s="56">
        <v>1.27</v>
      </c>
      <c r="E12" s="57">
        <v>1.5</v>
      </c>
      <c r="F12" s="84">
        <v>2</v>
      </c>
      <c r="G12" s="22">
        <f t="shared" si="2"/>
        <v>111871.01363409999</v>
      </c>
      <c r="H12" s="22">
        <f t="shared" si="3"/>
        <v>114116.6125</v>
      </c>
      <c r="I12" s="22">
        <f t="shared" si="4"/>
        <v>108989.2</v>
      </c>
      <c r="J12" s="44">
        <f t="shared" si="5"/>
        <v>3232.9548299999997</v>
      </c>
      <c r="K12" s="45">
        <f t="shared" si="6"/>
        <v>3276.0749999999998</v>
      </c>
      <c r="L12" s="46">
        <f t="shared" si="7"/>
        <v>3084.6</v>
      </c>
      <c r="M12" s="44">
        <f t="shared" si="8"/>
        <v>4105.8526340999997</v>
      </c>
      <c r="N12" s="45">
        <f t="shared" si="9"/>
        <v>4914.1124999999993</v>
      </c>
      <c r="O12" s="46">
        <f t="shared" si="10"/>
        <v>6169.2</v>
      </c>
      <c r="P12" s="40"/>
      <c r="Q12" s="40"/>
      <c r="R12" s="40"/>
    </row>
    <row r="13" spans="1:18" x14ac:dyDescent="0.4">
      <c r="A13" s="9">
        <v>5</v>
      </c>
      <c r="B13" s="5">
        <v>44327</v>
      </c>
      <c r="C13" s="47">
        <v>1</v>
      </c>
      <c r="D13" s="56">
        <v>-1</v>
      </c>
      <c r="E13" s="57">
        <v>-1</v>
      </c>
      <c r="F13" s="85">
        <v>-1</v>
      </c>
      <c r="G13" s="22">
        <f t="shared" si="2"/>
        <v>108514.88322507699</v>
      </c>
      <c r="H13" s="22">
        <f t="shared" si="3"/>
        <v>110693.11412500001</v>
      </c>
      <c r="I13" s="22">
        <f t="shared" si="4"/>
        <v>105719.52399999999</v>
      </c>
      <c r="J13" s="44">
        <f t="shared" ref="J13:J58" si="11">IF(G12="","",G12*0.03)</f>
        <v>3356.1304090229996</v>
      </c>
      <c r="K13" s="45">
        <f t="shared" ref="K13:K58" si="12">IF(H12="","",H12*0.03)</f>
        <v>3423.4983750000001</v>
      </c>
      <c r="L13" s="46">
        <f t="shared" ref="L13:L58" si="13">IF(I12="","",I12*0.03)</f>
        <v>3269.6759999999999</v>
      </c>
      <c r="M13" s="44">
        <f t="shared" ref="M13:M58" si="14">IF(D13="","",J13*D13)</f>
        <v>-3356.1304090229996</v>
      </c>
      <c r="N13" s="45">
        <f t="shared" ref="N13:N58" si="15">IF(E13="","",K13*E13)</f>
        <v>-3423.4983750000001</v>
      </c>
      <c r="O13" s="46">
        <f t="shared" ref="O13:O58" si="16">IF(F13="","",L13*F13)</f>
        <v>-3269.6759999999999</v>
      </c>
      <c r="P13" s="40"/>
      <c r="Q13" s="40"/>
      <c r="R13" s="40"/>
    </row>
    <row r="14" spans="1:18" x14ac:dyDescent="0.4">
      <c r="A14" s="9">
        <v>6</v>
      </c>
      <c r="B14" s="5">
        <v>44328</v>
      </c>
      <c r="C14" s="47">
        <v>1</v>
      </c>
      <c r="D14" s="56">
        <v>-1</v>
      </c>
      <c r="E14" s="57">
        <v>-1</v>
      </c>
      <c r="F14" s="85">
        <v>-1</v>
      </c>
      <c r="G14" s="22">
        <f t="shared" si="2"/>
        <v>105259.43672832468</v>
      </c>
      <c r="H14" s="22">
        <f t="shared" si="3"/>
        <v>107372.32070125001</v>
      </c>
      <c r="I14" s="22">
        <f t="shared" si="4"/>
        <v>102547.93827999999</v>
      </c>
      <c r="J14" s="44">
        <f t="shared" si="11"/>
        <v>3255.4464967523095</v>
      </c>
      <c r="K14" s="45">
        <f t="shared" si="12"/>
        <v>3320.7934237499999</v>
      </c>
      <c r="L14" s="46">
        <f t="shared" si="13"/>
        <v>3171.5857199999996</v>
      </c>
      <c r="M14" s="44">
        <f t="shared" si="14"/>
        <v>-3255.4464967523095</v>
      </c>
      <c r="N14" s="45">
        <f t="shared" si="15"/>
        <v>-3320.7934237499999</v>
      </c>
      <c r="O14" s="46">
        <f t="shared" si="16"/>
        <v>-3171.5857199999996</v>
      </c>
      <c r="P14" s="40"/>
      <c r="Q14" s="40"/>
      <c r="R14" s="40"/>
    </row>
    <row r="15" spans="1:18" x14ac:dyDescent="0.4">
      <c r="A15" s="9">
        <v>7</v>
      </c>
      <c r="B15" s="5">
        <v>44328</v>
      </c>
      <c r="C15" s="47">
        <v>1</v>
      </c>
      <c r="D15" s="56">
        <v>-1</v>
      </c>
      <c r="E15" s="57">
        <v>-1</v>
      </c>
      <c r="F15" s="85">
        <v>-1</v>
      </c>
      <c r="G15" s="22">
        <f t="shared" si="2"/>
        <v>102101.65362647494</v>
      </c>
      <c r="H15" s="22">
        <f t="shared" si="3"/>
        <v>104151.15108021251</v>
      </c>
      <c r="I15" s="22">
        <f t="shared" si="4"/>
        <v>99471.500131599983</v>
      </c>
      <c r="J15" s="44">
        <f t="shared" si="11"/>
        <v>3157.7831018497404</v>
      </c>
      <c r="K15" s="45">
        <f t="shared" si="12"/>
        <v>3221.1696210374998</v>
      </c>
      <c r="L15" s="46">
        <f t="shared" si="13"/>
        <v>3076.4381483999996</v>
      </c>
      <c r="M15" s="44">
        <f t="shared" si="14"/>
        <v>-3157.7831018497404</v>
      </c>
      <c r="N15" s="45">
        <f t="shared" si="15"/>
        <v>-3221.1696210374998</v>
      </c>
      <c r="O15" s="46">
        <f t="shared" si="16"/>
        <v>-3076.4381483999996</v>
      </c>
      <c r="P15" s="40"/>
      <c r="Q15" s="40"/>
      <c r="R15" s="40"/>
    </row>
    <row r="16" spans="1:18" x14ac:dyDescent="0.4">
      <c r="A16" s="9">
        <v>8</v>
      </c>
      <c r="B16" s="5">
        <v>44334</v>
      </c>
      <c r="C16" s="47">
        <v>1</v>
      </c>
      <c r="D16" s="56">
        <v>-1</v>
      </c>
      <c r="E16" s="57">
        <v>-1</v>
      </c>
      <c r="F16" s="85">
        <v>-1</v>
      </c>
      <c r="G16" s="22">
        <f t="shared" si="2"/>
        <v>99038.6040176807</v>
      </c>
      <c r="H16" s="22">
        <f t="shared" si="3"/>
        <v>101026.61654780613</v>
      </c>
      <c r="I16" s="22">
        <f t="shared" si="4"/>
        <v>96487.355127651987</v>
      </c>
      <c r="J16" s="44">
        <f t="shared" si="11"/>
        <v>3063.0496087942483</v>
      </c>
      <c r="K16" s="45">
        <f t="shared" si="12"/>
        <v>3124.5345324063751</v>
      </c>
      <c r="L16" s="46">
        <f t="shared" si="13"/>
        <v>2984.1450039479996</v>
      </c>
      <c r="M16" s="44">
        <f t="shared" si="14"/>
        <v>-3063.0496087942483</v>
      </c>
      <c r="N16" s="45">
        <f t="shared" si="15"/>
        <v>-3124.5345324063751</v>
      </c>
      <c r="O16" s="46">
        <f t="shared" si="16"/>
        <v>-2984.1450039479996</v>
      </c>
      <c r="P16" s="40"/>
      <c r="Q16" s="40"/>
      <c r="R16" s="40"/>
    </row>
    <row r="17" spans="1:18" x14ac:dyDescent="0.4">
      <c r="A17" s="9">
        <v>9</v>
      </c>
      <c r="B17" s="5">
        <v>44341</v>
      </c>
      <c r="C17" s="47">
        <v>1</v>
      </c>
      <c r="D17" s="56">
        <v>1.27</v>
      </c>
      <c r="E17" s="57">
        <v>1.5</v>
      </c>
      <c r="F17" s="84">
        <v>2</v>
      </c>
      <c r="G17" s="22">
        <f t="shared" si="2"/>
        <v>102811.97483075433</v>
      </c>
      <c r="H17" s="22">
        <f t="shared" si="3"/>
        <v>105572.81429245741</v>
      </c>
      <c r="I17" s="22">
        <f t="shared" si="4"/>
        <v>102276.5964353111</v>
      </c>
      <c r="J17" s="44">
        <f t="shared" si="11"/>
        <v>2971.158120530421</v>
      </c>
      <c r="K17" s="45">
        <f t="shared" si="12"/>
        <v>3030.798496434184</v>
      </c>
      <c r="L17" s="46">
        <f t="shared" si="13"/>
        <v>2894.6206538295596</v>
      </c>
      <c r="M17" s="44">
        <f t="shared" si="14"/>
        <v>3773.3708130736345</v>
      </c>
      <c r="N17" s="45">
        <f t="shared" si="15"/>
        <v>4546.1977446512756</v>
      </c>
      <c r="O17" s="46">
        <f t="shared" si="16"/>
        <v>5789.2413076591192</v>
      </c>
      <c r="P17" s="40"/>
      <c r="Q17" s="40"/>
      <c r="R17" s="40"/>
    </row>
    <row r="18" spans="1:18" x14ac:dyDescent="0.4">
      <c r="A18" s="9">
        <v>10</v>
      </c>
      <c r="B18" s="5">
        <v>44347</v>
      </c>
      <c r="C18" s="47">
        <v>1</v>
      </c>
      <c r="D18" s="56">
        <v>1.27</v>
      </c>
      <c r="E18" s="57">
        <v>1.5</v>
      </c>
      <c r="F18" s="58">
        <v>-1</v>
      </c>
      <c r="G18" s="22">
        <f t="shared" si="2"/>
        <v>106729.11107180608</v>
      </c>
      <c r="H18" s="22">
        <f t="shared" si="3"/>
        <v>110323.59093561799</v>
      </c>
      <c r="I18" s="22">
        <f t="shared" si="4"/>
        <v>99208.298542251767</v>
      </c>
      <c r="J18" s="44">
        <f t="shared" si="11"/>
        <v>3084.3592449226298</v>
      </c>
      <c r="K18" s="45">
        <f t="shared" si="12"/>
        <v>3167.1844287737222</v>
      </c>
      <c r="L18" s="46">
        <f t="shared" si="13"/>
        <v>3068.2978930593331</v>
      </c>
      <c r="M18" s="44">
        <f t="shared" si="14"/>
        <v>3917.1362410517399</v>
      </c>
      <c r="N18" s="45">
        <f t="shared" si="15"/>
        <v>4750.7766431605833</v>
      </c>
      <c r="O18" s="46">
        <f t="shared" si="16"/>
        <v>-3068.2978930593331</v>
      </c>
      <c r="P18" s="40"/>
      <c r="Q18" s="40"/>
      <c r="R18" s="40"/>
    </row>
    <row r="19" spans="1:18" x14ac:dyDescent="0.4">
      <c r="A19" s="9">
        <v>11</v>
      </c>
      <c r="B19" s="5">
        <v>44287</v>
      </c>
      <c r="C19" s="47">
        <v>1</v>
      </c>
      <c r="D19" s="56">
        <v>1.27</v>
      </c>
      <c r="E19" s="57">
        <v>1.5</v>
      </c>
      <c r="F19" s="85">
        <v>2</v>
      </c>
      <c r="G19" s="22">
        <f t="shared" si="2"/>
        <v>110795.49020364189</v>
      </c>
      <c r="H19" s="22">
        <f t="shared" si="3"/>
        <v>115288.1525277208</v>
      </c>
      <c r="I19" s="22">
        <f t="shared" si="4"/>
        <v>105160.79645478688</v>
      </c>
      <c r="J19" s="44">
        <f t="shared" si="11"/>
        <v>3201.8733321541822</v>
      </c>
      <c r="K19" s="45">
        <f t="shared" si="12"/>
        <v>3309.7077280685394</v>
      </c>
      <c r="L19" s="46">
        <f t="shared" si="13"/>
        <v>2976.2489562675528</v>
      </c>
      <c r="M19" s="44">
        <f t="shared" si="14"/>
        <v>4066.3791318358117</v>
      </c>
      <c r="N19" s="45">
        <f t="shared" si="15"/>
        <v>4964.5615921028093</v>
      </c>
      <c r="O19" s="46">
        <f t="shared" si="16"/>
        <v>5952.4979125351056</v>
      </c>
      <c r="P19" s="40"/>
      <c r="Q19" s="40"/>
      <c r="R19" s="40"/>
    </row>
    <row r="20" spans="1:18" x14ac:dyDescent="0.4">
      <c r="A20" s="9">
        <v>12</v>
      </c>
      <c r="B20" s="5">
        <v>44288</v>
      </c>
      <c r="C20" s="47">
        <v>1</v>
      </c>
      <c r="D20" s="56">
        <v>-1</v>
      </c>
      <c r="E20" s="57">
        <v>-1</v>
      </c>
      <c r="F20" s="58">
        <v>-1</v>
      </c>
      <c r="G20" s="22">
        <f t="shared" si="2"/>
        <v>107471.62549753263</v>
      </c>
      <c r="H20" s="22">
        <f t="shared" si="3"/>
        <v>111829.50795188917</v>
      </c>
      <c r="I20" s="22">
        <f t="shared" si="4"/>
        <v>102005.97256114327</v>
      </c>
      <c r="J20" s="44">
        <f t="shared" si="11"/>
        <v>3323.8647061092565</v>
      </c>
      <c r="K20" s="45">
        <f t="shared" si="12"/>
        <v>3458.644575831624</v>
      </c>
      <c r="L20" s="46">
        <f t="shared" si="13"/>
        <v>3154.823893643606</v>
      </c>
      <c r="M20" s="44">
        <f t="shared" si="14"/>
        <v>-3323.8647061092565</v>
      </c>
      <c r="N20" s="45">
        <f t="shared" si="15"/>
        <v>-3458.644575831624</v>
      </c>
      <c r="O20" s="46">
        <f t="shared" si="16"/>
        <v>-3154.823893643606</v>
      </c>
      <c r="P20" s="40"/>
      <c r="Q20" s="40"/>
      <c r="R20" s="40"/>
    </row>
    <row r="21" spans="1:18" x14ac:dyDescent="0.4">
      <c r="A21" s="9">
        <v>13</v>
      </c>
      <c r="B21" s="5">
        <v>44292</v>
      </c>
      <c r="C21" s="47">
        <v>1</v>
      </c>
      <c r="D21" s="56">
        <v>0</v>
      </c>
      <c r="E21" s="57">
        <v>0</v>
      </c>
      <c r="F21" s="58">
        <v>0</v>
      </c>
      <c r="G21" s="22">
        <f t="shared" si="2"/>
        <v>107471.62549753263</v>
      </c>
      <c r="H21" s="22">
        <f t="shared" si="3"/>
        <v>111829.50795188917</v>
      </c>
      <c r="I21" s="22">
        <f t="shared" si="4"/>
        <v>102005.97256114327</v>
      </c>
      <c r="J21" s="44">
        <f t="shared" si="11"/>
        <v>3224.1487649259789</v>
      </c>
      <c r="K21" s="45">
        <f t="shared" si="12"/>
        <v>3354.8852385566752</v>
      </c>
      <c r="L21" s="46">
        <f t="shared" si="13"/>
        <v>3060.1791768342978</v>
      </c>
      <c r="M21" s="44">
        <f t="shared" si="14"/>
        <v>0</v>
      </c>
      <c r="N21" s="45">
        <f t="shared" si="15"/>
        <v>0</v>
      </c>
      <c r="O21" s="46">
        <f t="shared" si="16"/>
        <v>0</v>
      </c>
      <c r="P21" s="40"/>
      <c r="Q21" s="40"/>
      <c r="R21" s="40"/>
    </row>
    <row r="22" spans="1:18" x14ac:dyDescent="0.4">
      <c r="A22" s="9">
        <v>14</v>
      </c>
      <c r="B22" s="5">
        <v>44309</v>
      </c>
      <c r="C22" s="47">
        <v>1</v>
      </c>
      <c r="D22" s="56">
        <v>-1</v>
      </c>
      <c r="E22" s="57">
        <v>-1</v>
      </c>
      <c r="F22" s="58">
        <v>-1</v>
      </c>
      <c r="G22" s="22">
        <f t="shared" si="2"/>
        <v>104247.47673260665</v>
      </c>
      <c r="H22" s="22">
        <f t="shared" si="3"/>
        <v>108474.6227133325</v>
      </c>
      <c r="I22" s="22">
        <f t="shared" si="4"/>
        <v>98945.79338430897</v>
      </c>
      <c r="J22" s="44">
        <f t="shared" si="11"/>
        <v>3224.1487649259789</v>
      </c>
      <c r="K22" s="45">
        <f t="shared" si="12"/>
        <v>3354.8852385566752</v>
      </c>
      <c r="L22" s="46">
        <f t="shared" si="13"/>
        <v>3060.1791768342978</v>
      </c>
      <c r="M22" s="44">
        <f t="shared" si="14"/>
        <v>-3224.1487649259789</v>
      </c>
      <c r="N22" s="45">
        <f t="shared" si="15"/>
        <v>-3354.8852385566752</v>
      </c>
      <c r="O22" s="46">
        <f t="shared" si="16"/>
        <v>-3060.1791768342978</v>
      </c>
      <c r="P22" s="40"/>
      <c r="Q22" s="40"/>
      <c r="R22" s="40"/>
    </row>
    <row r="23" spans="1:18" x14ac:dyDescent="0.4">
      <c r="A23" s="9">
        <v>15</v>
      </c>
      <c r="B23" s="5">
        <v>44312</v>
      </c>
      <c r="C23" s="47">
        <v>1</v>
      </c>
      <c r="D23" s="56">
        <v>-1</v>
      </c>
      <c r="E23" s="57">
        <v>-1</v>
      </c>
      <c r="F23" s="79">
        <v>-1</v>
      </c>
      <c r="G23" s="22">
        <f t="shared" si="2"/>
        <v>101120.05243062845</v>
      </c>
      <c r="H23" s="22">
        <f t="shared" si="3"/>
        <v>105220.38403193252</v>
      </c>
      <c r="I23" s="22">
        <f t="shared" si="4"/>
        <v>95977.419582779708</v>
      </c>
      <c r="J23" s="44">
        <f t="shared" si="11"/>
        <v>3127.4243019781993</v>
      </c>
      <c r="K23" s="45">
        <f t="shared" si="12"/>
        <v>3254.2386813999751</v>
      </c>
      <c r="L23" s="46">
        <f t="shared" si="13"/>
        <v>2968.3738015292688</v>
      </c>
      <c r="M23" s="44">
        <f t="shared" si="14"/>
        <v>-3127.4243019781993</v>
      </c>
      <c r="N23" s="45">
        <f t="shared" si="15"/>
        <v>-3254.2386813999751</v>
      </c>
      <c r="O23" s="46">
        <f t="shared" si="16"/>
        <v>-2968.3738015292688</v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>
        <f t="shared" si="11"/>
        <v>3033.6015729188534</v>
      </c>
      <c r="K24" s="45">
        <f t="shared" si="12"/>
        <v>3156.6115209579757</v>
      </c>
      <c r="L24" s="46">
        <f t="shared" si="13"/>
        <v>2879.3225874833911</v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6</v>
      </c>
      <c r="E59" s="7">
        <f>COUNTIF(E9:E58,1.5)</f>
        <v>6</v>
      </c>
      <c r="F59" s="8">
        <f>COUNTIF(F9:F58,2)</f>
        <v>4</v>
      </c>
      <c r="G59" s="69">
        <f>M59+G8</f>
        <v>101120.05243062845</v>
      </c>
      <c r="H59" s="70">
        <f>N59+H8</f>
        <v>105220.38403193252</v>
      </c>
      <c r="I59" s="71">
        <f>O59+I8</f>
        <v>95977.419582779723</v>
      </c>
      <c r="J59" s="66" t="s">
        <v>30</v>
      </c>
      <c r="K59" s="67">
        <f>B58-B9</f>
        <v>-44319</v>
      </c>
      <c r="L59" s="68" t="s">
        <v>31</v>
      </c>
      <c r="M59" s="80">
        <f>SUM(M9:M58)</f>
        <v>1120.0524306284519</v>
      </c>
      <c r="N59" s="81">
        <f>SUM(N9:N58)</f>
        <v>5220.3840319325209</v>
      </c>
      <c r="O59" s="82">
        <f>SUM(O9:O58)</f>
        <v>-4022.5804172202784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7</v>
      </c>
      <c r="E60" s="7">
        <f>COUNTIF(E9:E58,-1)</f>
        <v>7</v>
      </c>
      <c r="F60" s="8">
        <f>COUNTIF(F9:F58,-1)</f>
        <v>9</v>
      </c>
      <c r="G60" s="86" t="s">
        <v>29</v>
      </c>
      <c r="H60" s="87"/>
      <c r="I60" s="93"/>
      <c r="J60" s="86" t="s">
        <v>32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33</v>
      </c>
      <c r="C61" s="89"/>
      <c r="D61" s="7">
        <f>COUNTIF(D9:D58,0)</f>
        <v>2</v>
      </c>
      <c r="E61" s="7">
        <f>COUNTIF(E9:E58,0)</f>
        <v>2</v>
      </c>
      <c r="F61" s="7">
        <f>COUNTIF(F9:F58,0)</f>
        <v>2</v>
      </c>
      <c r="G61" s="75">
        <f>G59/G8</f>
        <v>1.0112005243062845</v>
      </c>
      <c r="H61" s="76">
        <f t="shared" ref="H61" si="21">H59/H8</f>
        <v>1.0522038403193252</v>
      </c>
      <c r="I61" s="77">
        <f>I59/I8</f>
        <v>0.95977419582779722</v>
      </c>
      <c r="J61" s="64">
        <f>(G61-100%)*30/K59</f>
        <v>-7.5817534057297014E-6</v>
      </c>
      <c r="K61" s="64">
        <f>(H61-100%)*30/K59</f>
        <v>-3.5337331834647824E-5</v>
      </c>
      <c r="L61" s="65">
        <f>(I61-100%)*30/K59</f>
        <v>2.7229272437692265E-5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2">D59/(D59+D60+D61)</f>
        <v>0.4</v>
      </c>
      <c r="E62" s="73">
        <f t="shared" si="22"/>
        <v>0.4</v>
      </c>
      <c r="F62" s="74">
        <f>F59/(F59+F60+F61)</f>
        <v>0.26666666666666666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535"/>
  <sheetViews>
    <sheetView topLeftCell="A514" zoomScale="80" zoomScaleNormal="80" workbookViewId="0">
      <selection activeCell="G535" sqref="G535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38</v>
      </c>
    </row>
    <row r="40" spans="2:2" x14ac:dyDescent="0.4">
      <c r="B40" s="52" t="s">
        <v>39</v>
      </c>
    </row>
    <row r="78" spans="2:2" x14ac:dyDescent="0.4">
      <c r="B78" s="52" t="s">
        <v>40</v>
      </c>
    </row>
    <row r="116" spans="2:2" x14ac:dyDescent="0.4">
      <c r="B116" s="52" t="s">
        <v>41</v>
      </c>
    </row>
    <row r="154" spans="2:2" x14ac:dyDescent="0.4">
      <c r="B154" s="52" t="s">
        <v>42</v>
      </c>
    </row>
    <row r="192" spans="2:2" x14ac:dyDescent="0.4">
      <c r="B192" s="52" t="s">
        <v>43</v>
      </c>
    </row>
    <row r="230" spans="2:2" x14ac:dyDescent="0.4">
      <c r="B230" s="52" t="s">
        <v>44</v>
      </c>
    </row>
    <row r="268" spans="2:2" x14ac:dyDescent="0.4">
      <c r="B268" s="52" t="s">
        <v>45</v>
      </c>
    </row>
    <row r="306" spans="2:2" x14ac:dyDescent="0.4">
      <c r="B306" s="52" t="s">
        <v>46</v>
      </c>
    </row>
    <row r="344" spans="2:2" x14ac:dyDescent="0.4">
      <c r="B344" s="52" t="s">
        <v>47</v>
      </c>
    </row>
    <row r="382" spans="2:2" x14ac:dyDescent="0.4">
      <c r="B382" s="52" t="s">
        <v>48</v>
      </c>
    </row>
    <row r="420" spans="2:2" x14ac:dyDescent="0.4">
      <c r="B420" s="52" t="s">
        <v>49</v>
      </c>
    </row>
    <row r="458" spans="2:2" x14ac:dyDescent="0.4">
      <c r="B458" s="52" t="s">
        <v>50</v>
      </c>
    </row>
    <row r="496" spans="2:2" x14ac:dyDescent="0.4">
      <c r="B496" s="52" t="s">
        <v>51</v>
      </c>
    </row>
    <row r="535" spans="2:2" x14ac:dyDescent="0.4">
      <c r="B535" s="52" t="s">
        <v>52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K23" sqref="K23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6" t="s">
        <v>53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26</v>
      </c>
    </row>
    <row r="12" spans="1:10" x14ac:dyDescent="0.4">
      <c r="A12" s="98" t="s">
        <v>54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2" t="s">
        <v>27</v>
      </c>
    </row>
    <row r="22" spans="1:10" x14ac:dyDescent="0.4">
      <c r="A22" s="98" t="s">
        <v>55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2021-09-17T00:18:58Z</dcterms:modified>
</cp:coreProperties>
</file>